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<sst xmlns="http://schemas.openxmlformats.org/spreadsheetml/2006/main" count="696" uniqueCount="361">
  <si>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</si>
  <si>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</si>
  <si>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</si>
  <si>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</si>
  <si>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</si>
  <si>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</si>
  <si>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</si>
  <si>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</si>
  <si>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</si>
  <si>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</si>
  <si>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</si>
  <si>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</si>
  <si>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</si>
  <si>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</si>
  <si>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</si>
  <si>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</si>
  <si>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</si>
  <si>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</si>
  <si>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</si>
  <si>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</si>
  <si>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</si>
  <si>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</si>
  <si>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</si>
  <si>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</si>
  <si>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</si>
  <si>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</si>
  <si>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</si>
  <si>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</si>
  <si>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</si>
  <si>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</si>
  <si>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</si>
  <si>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</si>
  <si>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</si>
  <si>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</si>
  <si>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</si>
  <si>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</si>
  <si>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</si>
  <si>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</si>
  <si>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</si>
  <si>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</si>
  <si>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</si>
  <si>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</si>
  <si>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</si>
  <si>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</si>
  <si>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</si>
  <si>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</si>
  <si>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</si>
  <si>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</si>
  <si>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</si>
  <si>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</si>
  <si>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</si>
  <si>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</si>
  <si>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</si>
  <si>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</si>
  <si>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</si>
  <si>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</si>
  <si>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</si>
  <si>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</si>
  <si>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</si>
  <si>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</si>
  <si>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</si>
  <si>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</si>
  <si>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</si>
  <si>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</si>
  <si>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</si>
  <si>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</si>
  <si>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</si>
  <si>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</si>
  <si>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</si>
  <si>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</si>
  <si>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</si>
  <si>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</si>
  <si>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</si>
  <si>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</si>
  <si>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</si>
  <si>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</si>
  <si>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</si>
  <si>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</si>
  <si>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</si>
  <si>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</si>
  <si>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</si>
  <si>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</si>
  <si>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</si>
  <si>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</si>
  <si>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</si>
  <si>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</si>
  <si>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</si>
  <si>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</si>
  <si>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</si>
  <si>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</si>
  <si>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</si>
  <si>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</si>
  <si>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</si>
  <si>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</si>
  <si>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</si>
  <si>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</si>
  <si>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</si>
  <si>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</si>
  <si>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</si>
  <si>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</si>
  <si>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</si>
  <si>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</si>
  <si>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</si>
  <si>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</si>
  <si>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</si>
  <si>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</si>
  <si>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</si>
  <si>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</si>
  <si>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</si>
  <si>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</si>
  <si>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</si>
  <si>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</si>
  <si>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</si>
  <si>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</si>
  <si>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</si>
  <si>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</si>
  <si>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</si>
  <si>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</si>
  <si>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</si>
  <si>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</si>
  <si>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</si>
  <si>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</si>
  <si>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</si>
  <si>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</si>
  <si>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</si>
  <si>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</si>
  <si>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</si>
  <si>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</si>
  <si>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</si>
  <si>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</si>
  <si>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</si>
  <si>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</si>
  <si>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</si>
  <si>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</si>
  <si>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</si>
  <si>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</si>
  <si>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</si>
  <si>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</si>
  <si>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</si>
  <si>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</si>
  <si>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</si>
  <si>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</si>
  <si>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</si>
  <si>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</si>
  <si>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</si>
  <si>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</si>
  <si>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</si>
  <si>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</si>
  <si>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</si>
  <si>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</si>
  <si>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</si>
  <si>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</si>
  <si>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</si>
  <si>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</si>
  <si>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</si>
  <si>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</si>
  <si>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</si>
  <si>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</si>
  <si>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</si>
  <si>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</si>
  <si>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</si>
  <si>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</si>
  <si>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</si>
  <si>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</si>
  <si>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</si>
  <si>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</si>
  <si>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</si>
  <si>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</si>
  <si>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</si>
  <si>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</si>
  <si>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</si>
  <si>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</si>
  <si>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</si>
  <si>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</si>
  <si>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</si>
  <si>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</si>
  <si>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</si>
  <si>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</si>
  <si>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</si>
  <si>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</si>
  <si>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</si>
  <si>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</si>
  <si>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</si>
  <si>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</si>
  <si>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</si>
  <si>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</si>
  <si>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</si>
  <si>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</si>
  <si>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</si>
  <si>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</si>
  <si>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</si>
  <si>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</si>
  <si>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</si>
  <si>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</si>
  <si>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</si>
  <si>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</si>
  <si>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</si>
  <si>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</si>
  <si>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</si>
  <si>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</si>
  <si>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</si>
  <si>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</si>
  <si>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</si>
  <si>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</si>
  <si>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</si>
  <si>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</si>
  <si>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</si>
  <si>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</si>
  <si>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</si>
  <si>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</si>
  <si>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</si>
  <si>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</si>
  <si>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</si>
  <si>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</si>
  <si>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</si>
  <si>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</si>
  <si>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</si>
  <si>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</si>
  <si>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</si>
  <si>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</si>
  <si>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</si>
  <si>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</si>
  <si>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</si>
  <si>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</si>
  <si>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</si>
  <si>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</si>
  <si>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</si>
  <si>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</si>
  <si>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</si>
  <si>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</si>
  <si>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</si>
  <si>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</si>
  <si>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</si>
  <si>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</si>
  <si>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</si>
  <si>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</si>
  <si>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</si>
  <si>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</si>
  <si>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</si>
  <si>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</si>
  <si>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</si>
  <si>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</si>
  <si>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</si>
  <si>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</si>
  <si>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</si>
  <si>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</si>
  <si>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</si>
  <si>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</si>
  <si>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</si>
  <si>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</si>
  <si>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</si>
  <si>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</si>
  <si>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</si>
  <si>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</si>
  <si>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</si>
  <si>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</si>
  <si>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</si>
  <si>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</si>
  <si>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</si>
  <si>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</si>
  <si>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</si>
  <si>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</si>
  <si>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</si>
  <si>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</si>
  <si>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</si>
  <si>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</si>
  <si>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</si>
  <si>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</si>
  <si>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</si>
  <si>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</si>
  <si>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</si>
  <si>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</si>
  <si>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</si>
  <si>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</si>
  <si>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</si>
  <si>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</si>
  <si>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</si>
  <si>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</si>
  <si>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</si>
  <si>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</si>
  <si>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</si>
  <si>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</si>
  <si>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</si>
  <si>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</si>
  <si>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</si>
  <si>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</si>
  <si>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</si>
  <si>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</si>
  <si>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</si>
  <si>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</si>
  <si>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</si>
  <si>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</si>
  <si>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</si>
  <si>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</si>
  <si>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</si>
  <si>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</si>
  <si>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</si>
  <si>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</si>
  <si>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</si>
  <si>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</si>
  <si>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</si>
  <si>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</si>
  <si>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</si>
  <si>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</si>
  <si>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</si>
  <si>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</si>
  <si>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</si>
  <si>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</si>
  <si>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</si>
  <si>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</si>
  <si>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</si>
  <si>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</si>
  <si>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</si>
  <si>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</si>
  <si>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</si>
  <si>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</si>
  <si>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</si>
  <si>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</si>
  <si>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</si>
  <si>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</si>
  <si>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</si>
  <si>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</si>
  <si>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</si>
  <si>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</si>
  <si>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</si>
  <si>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</si>
  <si>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</si>
  <si>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</si>
  <si>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</si>
  <si>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</si>
  <si>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</si>
  <si>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</si>
  <si>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</si>
  <si>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</si>
  <si>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</si>
  <si>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</si>
  <si>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</si>
  <si>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</si>
  <si>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</si>
  <si>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</si>
  <si>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</si>
  <si>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</si>
  <si>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</si>
  <si>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</si>
  <si>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</si>
  <si>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</si>
  <si>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</si>
  <si>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</si>
  <si>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</si>
  <si>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</si>
  <si>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</si>
  <si>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</si>
  <si>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</si>
  <si>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</si>
  <si>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</si>
  <si>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</si>
  <si>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</si>
  <si>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</si>
  <si>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"02" травня  2021 р.</t>
  </si>
  <si>
    <r>
      <t>"</t>
    </r>
    <r>
      <rPr>
        <u val="single"/>
        <sz val="20"/>
        <rFont val="Arial Cyr"/>
        <family val="0"/>
      </rPr>
      <t xml:space="preserve">  30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04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</si>
  <si>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89/20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</si>
</sst>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Relationship Id="rId3" Type="http://schemas.openxmlformats.org/officeDocument/2006/relationships/image" Target="../media/image28.emf" /><Relationship Id="rId4" Type="http://schemas.openxmlformats.org/officeDocument/2006/relationships/image" Target="../media/image33.emf" /><Relationship Id="rId5" Type="http://schemas.openxmlformats.org/officeDocument/2006/relationships/image" Target="../media/image18.emf" /><Relationship Id="rId6" Type="http://schemas.openxmlformats.org/officeDocument/2006/relationships/image" Target="../media/image35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4.emf" /><Relationship Id="rId10" Type="http://schemas.openxmlformats.org/officeDocument/2006/relationships/image" Target="../media/image1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37.emf" /><Relationship Id="rId14" Type="http://schemas.openxmlformats.org/officeDocument/2006/relationships/image" Target="../media/image36.emf" /><Relationship Id="rId15" Type="http://schemas.openxmlformats.org/officeDocument/2006/relationships/image" Target="../media/image27.emf" /><Relationship Id="rId16" Type="http://schemas.openxmlformats.org/officeDocument/2006/relationships/image" Target="../media/image39.emf" /><Relationship Id="rId17" Type="http://schemas.openxmlformats.org/officeDocument/2006/relationships/image" Target="../media/image40.emf" /><Relationship Id="rId18" Type="http://schemas.openxmlformats.org/officeDocument/2006/relationships/image" Target="../media/image20.emf" /><Relationship Id="rId19" Type="http://schemas.openxmlformats.org/officeDocument/2006/relationships/image" Target="../media/image30.emf" /><Relationship Id="rId20" Type="http://schemas.openxmlformats.org/officeDocument/2006/relationships/image" Target="../media/image31.emf" /><Relationship Id="rId21" Type="http://schemas.openxmlformats.org/officeDocument/2006/relationships/image" Target="../media/image23.emf" /><Relationship Id="rId22" Type="http://schemas.openxmlformats.org/officeDocument/2006/relationships/image" Target="../media/image38.emf" /><Relationship Id="rId23" Type="http://schemas.openxmlformats.org/officeDocument/2006/relationships/image" Target="../media/image34.emf" /><Relationship Id="rId24" Type="http://schemas.openxmlformats.org/officeDocument/2006/relationships/image" Target="../media/image32.emf" /><Relationship Id="rId25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S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5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79.22702799999999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120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 t="s">
        <v>288</v>
      </c>
      <c r="O21" s="70" t="s">
        <v>354</v>
      </c>
      <c r="P21" s="67" t="s">
        <v>74</v>
      </c>
      <c r="Q21" s="70" t="s">
        <v>273</v>
      </c>
      <c r="R21" s="67" t="s">
        <v>237</v>
      </c>
      <c r="S21" s="67" t="s">
        <v>10</v>
      </c>
      <c r="T21" s="67" t="s">
        <v>107</v>
      </c>
      <c r="U21" s="67"/>
      <c r="V21" s="67"/>
      <c r="W21" s="67" t="s">
        <v>280</v>
      </c>
      <c r="X21" s="67" t="s">
        <v>8</v>
      </c>
      <c r="Y21" s="84"/>
      <c r="Z21" s="70" t="s">
        <v>311</v>
      </c>
      <c r="AA21" s="67" t="s">
        <v>113</v>
      </c>
      <c r="AB21" s="67" t="s">
        <v>307</v>
      </c>
      <c r="AC21" s="67" t="s">
        <v>9</v>
      </c>
      <c r="AD21" s="67" t="s">
        <v>10</v>
      </c>
      <c r="AE21" s="67" t="s">
        <v>108</v>
      </c>
      <c r="AF21" s="67" t="s">
        <v>97</v>
      </c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5</v>
      </c>
      <c r="H23" s="20">
        <f>G23</f>
        <v>5</v>
      </c>
      <c r="I23" s="20">
        <f>G23</f>
        <v>5</v>
      </c>
      <c r="J23" s="20">
        <f>G23</f>
        <v>5</v>
      </c>
      <c r="K23" s="20">
        <f>G23</f>
        <v>5</v>
      </c>
      <c r="L23" s="20">
        <f>G23</f>
        <v>5</v>
      </c>
      <c r="M23" s="20">
        <f>G23</f>
        <v>5</v>
      </c>
      <c r="N23" s="86">
        <f>G23</f>
        <v>5</v>
      </c>
      <c r="O23" s="21">
        <v>5</v>
      </c>
      <c r="P23" s="20">
        <f aca="true" t="shared" si="0" ref="P23:V23">O23</f>
        <v>5</v>
      </c>
      <c r="Q23" s="21">
        <f t="shared" si="0"/>
        <v>5</v>
      </c>
      <c r="R23" s="20">
        <f t="shared" si="0"/>
        <v>5</v>
      </c>
      <c r="S23" s="20">
        <f t="shared" si="0"/>
        <v>5</v>
      </c>
      <c r="T23" s="20">
        <f t="shared" si="0"/>
        <v>5</v>
      </c>
      <c r="U23" s="20">
        <f t="shared" si="0"/>
        <v>5</v>
      </c>
      <c r="V23" s="20">
        <f t="shared" si="0"/>
        <v>5</v>
      </c>
      <c r="W23" s="20">
        <f>G23</f>
        <v>5</v>
      </c>
      <c r="X23" s="20">
        <f>W23</f>
        <v>5</v>
      </c>
      <c r="Y23" s="86">
        <f>X23</f>
        <v>5</v>
      </c>
      <c r="Z23" s="21">
        <v>5</v>
      </c>
      <c r="AA23" s="20">
        <f>Z23</f>
        <v>5</v>
      </c>
      <c r="AB23" s="20">
        <f aca="true" t="shared" si="1" ref="AB23:AG23">AA23</f>
        <v>5</v>
      </c>
      <c r="AC23" s="20">
        <f t="shared" si="1"/>
        <v>5</v>
      </c>
      <c r="AD23" s="20">
        <f t="shared" si="1"/>
        <v>5</v>
      </c>
      <c r="AE23" s="20">
        <f t="shared" si="1"/>
        <v>5</v>
      </c>
      <c r="AF23" s="20">
        <f t="shared" si="1"/>
        <v>5</v>
      </c>
      <c r="AG23" s="86">
        <f t="shared" si="1"/>
        <v>5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v>300</v>
      </c>
      <c r="H24" s="41">
        <v>49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87">
        <v>50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100</v>
      </c>
      <c r="Q24" s="41" t="s">
        <v>360</v>
      </c>
      <c r="R24" s="41" t="str">
        <f>IF(обед4="хліб житній",DU2,(IF(обед4="хліб пшеничний",DT2,(VLOOKUP(обед4,таб,67,FALSE)))))</f>
        <v>100/20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/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M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/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/>
      <c r="O27" s="30">
        <f>VLOOKUP(обед1,таб,3,FALSE)</f>
        <v>0</v>
      </c>
      <c r="P27" s="28">
        <f>VLOOKUP(обед2,таб,3,FALSE)</f>
        <v>0</v>
      </c>
      <c r="Q27" s="29"/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M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/>
      <c r="O28" s="48">
        <f aca="true" t="shared" si="6" ref="O28:T28">IF(O27=0,"",обідл*O27/1000)</f>
      </c>
      <c r="P28" s="46">
        <f t="shared" si="6"/>
      </c>
      <c r="Q28" s="47"/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/>
      <c r="O29" s="30">
        <f>VLOOKUP(обед1,таб,4,FALSE)</f>
        <v>0</v>
      </c>
      <c r="P29" s="28">
        <f>VLOOKUP(обед2,таб,4,FALSE)</f>
        <v>0</v>
      </c>
      <c r="Q29" s="29">
        <v>181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0.181</v>
      </c>
      <c r="AJ29" s="162"/>
      <c r="AK29" s="154">
        <f>SUM(G30:AG30)</f>
        <v>0.905</v>
      </c>
      <c r="AL29" s="154"/>
      <c r="AM29" s="213">
        <f>IF(AK29=0,0,AT117)</f>
        <v>63</v>
      </c>
      <c r="AN29" s="155">
        <f>AK29*AM29</f>
        <v>57.015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M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/>
      <c r="O30" s="48">
        <f aca="true" t="shared" si="9" ref="O30:T30">IF(O29=0,"",обідл*O29/1000)</f>
      </c>
      <c r="P30" s="46">
        <f t="shared" si="9"/>
      </c>
      <c r="Q30" s="47">
        <f t="shared" si="9"/>
        <v>0.905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/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M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/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v>49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/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0.049</v>
      </c>
      <c r="AJ33" s="162"/>
      <c r="AK33" s="154">
        <f>SUM(G34:AG34)</f>
        <v>0.245</v>
      </c>
      <c r="AL33" s="154"/>
      <c r="AM33" s="213">
        <f>IF(AK33=0,0,AV117)</f>
        <v>98.2</v>
      </c>
      <c r="AN33" s="155">
        <f>AK33*AM33</f>
        <v>24.059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M34">IF(G33=0,"",завтракл*G33/1000)</f>
      </c>
      <c r="H34" s="47">
        <f t="shared" si="14"/>
        <v>0.245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/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/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M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/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/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0.08</v>
      </c>
      <c r="AJ37" s="162"/>
      <c r="AK37" s="154">
        <f>SUM(G38:AG38)</f>
        <v>0.4</v>
      </c>
      <c r="AL37" s="154"/>
      <c r="AM37" s="213">
        <f>IF(AK37=0,0,AX117)</f>
        <v>57.16</v>
      </c>
      <c r="AN37" s="155">
        <f>AK37*AM37</f>
        <v>22.864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M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/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0.4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/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M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/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/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6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0.049</v>
      </c>
      <c r="AJ41" s="162"/>
      <c r="AK41" s="154">
        <f>SUM(G42:AG42)</f>
        <v>0.24500000000000002</v>
      </c>
      <c r="AL41" s="154"/>
      <c r="AM41" s="213">
        <f>IF(AK41=0,0,AZ117)</f>
        <v>165.332</v>
      </c>
      <c r="AN41" s="155">
        <f>AK41*AM41</f>
        <v>40.50634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M42">IF(G41=0,"",завтракл*G41/1000)</f>
        <v>0.025</v>
      </c>
      <c r="H42" s="47">
        <f t="shared" si="26"/>
      </c>
      <c r="I42" s="46">
        <f t="shared" si="26"/>
        <v>0.075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/>
      <c r="O42" s="48">
        <f aca="true" t="shared" si="27" ref="O42:T42">IF(O41=0,"",обідл*O41/1000)</f>
        <v>0.05</v>
      </c>
      <c r="P42" s="46">
        <f t="shared" si="27"/>
        <v>0.04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0.03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0.025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/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M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/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/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M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/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/>
      <c r="O47" s="30">
        <v>6</v>
      </c>
      <c r="P47" s="28">
        <f>VLOOKUP(обед2,таб,13,FALSE)</f>
        <v>0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</v>
      </c>
      <c r="AJ47" s="162"/>
      <c r="AK47" s="154">
        <f>SUM(G48:AG48)</f>
        <v>0.075</v>
      </c>
      <c r="AL47" s="154"/>
      <c r="AM47" s="213">
        <f>IF(AK47=0,0,BC117)</f>
        <v>44</v>
      </c>
      <c r="AN47" s="155">
        <f>AK47*AM47</f>
        <v>3.3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M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/>
      <c r="O48" s="48">
        <f aca="true" t="shared" si="36" ref="O48:T48">IF(O47=0,"",обідл*O47/1000)</f>
        <v>0.03</v>
      </c>
      <c r="P48" s="46">
        <f t="shared" si="36"/>
      </c>
      <c r="Q48" s="47">
        <f t="shared" si="36"/>
        <v>0.01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0.01</v>
      </c>
      <c r="AB48" s="46">
        <f t="shared" si="37"/>
        <v>0.01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v>265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/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v>12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0.40099999999999997</v>
      </c>
      <c r="AJ49" s="162"/>
      <c r="AK49" s="154">
        <f>SUM(G50:AG50)</f>
        <v>2.005</v>
      </c>
      <c r="AL49" s="154"/>
      <c r="AM49" s="213">
        <f>IF(AK49=0,0,BD117)</f>
        <v>18.8</v>
      </c>
      <c r="AN49" s="155">
        <f>AK49*AM49</f>
        <v>37.694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M50">IF(G49=0,"",завтракл*G49/1000)</f>
        <v>1.325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0.5</v>
      </c>
      <c r="M50" s="46">
        <f t="shared" si="38"/>
      </c>
      <c r="N50" s="89"/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0.06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0.12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/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M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/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/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0.20800000000000002</v>
      </c>
      <c r="AJ53" s="162"/>
      <c r="AK53" s="154">
        <f>SUM(G54:AG54)</f>
        <v>1.04</v>
      </c>
      <c r="AL53" s="154"/>
      <c r="AM53" s="213">
        <f>IF(AK53=0,0,BF117)</f>
        <v>24.53</v>
      </c>
      <c r="AN53" s="155">
        <f>AK53*AM53</f>
        <v>25.511200000000002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M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/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1.04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/>
      <c r="O55" s="36"/>
      <c r="P55" s="35">
        <f>VLOOKUP(обед2,таб,17,FALSE)</f>
        <v>0</v>
      </c>
      <c r="Q55" s="34">
        <f>VLOOKUP(обед3,таб,17,FALSE)</f>
        <v>0</v>
      </c>
      <c r="R55" s="35">
        <v>25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0.025</v>
      </c>
      <c r="AJ55" s="162"/>
      <c r="AK55" s="154">
        <f>SUM(G56:AG56)</f>
        <v>0.125</v>
      </c>
      <c r="AL55" s="154"/>
      <c r="AM55" s="213">
        <f>IF(AK55=0,0,BG117)</f>
        <v>63.86</v>
      </c>
      <c r="AN55" s="155">
        <f>AK55*AM55</f>
        <v>7.9825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M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/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0.125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/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M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/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/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0.075</v>
      </c>
      <c r="AL59" s="154"/>
      <c r="AM59" s="213">
        <f>IF(AK59=0,0,BI117)</f>
        <v>128</v>
      </c>
      <c r="AN59" s="155">
        <f>AK59*AM59</f>
        <v>9.6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M60">IF(G59=0,"",завтракл*G59/1000)</f>
      </c>
      <c r="H60" s="47">
        <f t="shared" si="53"/>
      </c>
      <c r="I60" s="46">
        <f t="shared" si="53"/>
      </c>
      <c r="J60" s="47">
        <f t="shared" si="53"/>
        <v>0.075</v>
      </c>
      <c r="K60" s="46">
        <f t="shared" si="53"/>
      </c>
      <c r="L60" s="46">
        <f t="shared" si="53"/>
      </c>
      <c r="M60" s="46">
        <f t="shared" si="53"/>
      </c>
      <c r="N60" s="89"/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/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94">
        <f>VLOOKUP(ужин8,таб,20,FALSE)</f>
        <v>0</v>
      </c>
      <c r="AH61" s="152">
        <v>612064</v>
      </c>
      <c r="AI61" s="161">
        <f>AK61/сред</f>
        <v>1.1</v>
      </c>
      <c r="AJ61" s="162"/>
      <c r="AK61" s="160">
        <f>SUM(G62:AG62)</f>
        <v>5.5</v>
      </c>
      <c r="AL61" s="160"/>
      <c r="AM61" s="213">
        <f>IF(AK61=0,0,BJ117)</f>
        <v>2.7</v>
      </c>
      <c r="AN61" s="155">
        <f>AK61*AM61</f>
        <v>14.850000000000001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/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0.5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5</v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/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M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/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/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</v>
      </c>
      <c r="AJ65" s="162"/>
      <c r="AK65" s="154">
        <f>SUM(G66:AG66)</f>
        <v>0.3</v>
      </c>
      <c r="AL65" s="154"/>
      <c r="AM65" s="213">
        <f>IF(AK65=0,0,BL117)</f>
        <v>11.4</v>
      </c>
      <c r="AN65" s="155">
        <f>AK65*AM65</f>
        <v>3.42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M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/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0.3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/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M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/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/>
      <c r="O69" s="36">
        <f>VLOOKUP(обед1,таб,24,FALSE)</f>
        <v>0</v>
      </c>
      <c r="P69" s="35">
        <f>VLOOKUP(обед2,таб,24,FALSE)</f>
        <v>48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0.048</v>
      </c>
      <c r="AJ69" s="162"/>
      <c r="AK69" s="154">
        <f>SUM(G70:AG70)</f>
        <v>0.24</v>
      </c>
      <c r="AL69" s="154"/>
      <c r="AM69" s="213">
        <f>IF(AK69=0,0,BN117)</f>
        <v>36.7</v>
      </c>
      <c r="AN69" s="155">
        <f>AK69*AM69</f>
        <v>8.808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M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/>
      <c r="O70" s="48">
        <f aca="true" t="shared" si="69" ref="O70:T70">IF(O69=0,"",обідл*O69/1000)</f>
      </c>
      <c r="P70" s="46">
        <f t="shared" si="69"/>
        <v>0.24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/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0.03</v>
      </c>
      <c r="AJ71" s="162"/>
      <c r="AK71" s="154">
        <f>SUM(G72:AG72)</f>
        <v>0.15</v>
      </c>
      <c r="AL71" s="154"/>
      <c r="AM71" s="213">
        <f>IF(AK71=0,0,BO117)</f>
        <v>16.1</v>
      </c>
      <c r="AN71" s="155">
        <f>AK71*AM71</f>
        <v>2.415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M72">IF(G71=0,"",завтракл*G71/1000)</f>
        <v>0.15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/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/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M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/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/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M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/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/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M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/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/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M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/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/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M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/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/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M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/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/>
      <c r="O85" s="39">
        <f>VLOOKUP(обед1,таб,29,FALSE)</f>
        <v>12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0.012</v>
      </c>
      <c r="AJ85" s="162"/>
      <c r="AK85" s="154">
        <f>SUM(G86:AG86)</f>
        <v>0.06</v>
      </c>
      <c r="AL85" s="154"/>
      <c r="AM85" s="213">
        <f>IF(AK85=0,0,BS117)</f>
        <v>17</v>
      </c>
      <c r="AN85" s="155">
        <f>AK85*AM85</f>
        <v>1.02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M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/>
      <c r="O86" s="50">
        <f aca="true" t="shared" si="93" ref="O86:T86">IF(O85=0,"",обідл*O85/1000)</f>
        <v>0.06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/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M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/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/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M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/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/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M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/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/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M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/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17</v>
      </c>
      <c r="M97" s="28">
        <f>VLOOKUP(завтрак7,таб,33,FALSE)</f>
        <v>0</v>
      </c>
      <c r="N97" s="88"/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0.06200000000000001</v>
      </c>
      <c r="AJ97" s="162"/>
      <c r="AK97" s="154">
        <f>SUM(G98:AG98)</f>
        <v>0.31000000000000005</v>
      </c>
      <c r="AL97" s="154"/>
      <c r="AM97" s="213">
        <f>IF(AK97=0,0,BW117)</f>
        <v>21</v>
      </c>
      <c r="AN97" s="155">
        <f>AK97*AM97</f>
        <v>6.510000000000002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M98">IF(G97=0,"",завтракл*G97/1000)</f>
        <v>0.025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0.085</v>
      </c>
      <c r="M98" s="46">
        <f t="shared" si="107"/>
      </c>
      <c r="N98" s="89"/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0.09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/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M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/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/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M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/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/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M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/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/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</v>
      </c>
      <c r="AJ105" s="162"/>
      <c r="AK105" s="154">
        <f>SUM(G106:AG106)</f>
        <v>0.15</v>
      </c>
      <c r="AL105" s="154"/>
      <c r="AM105" s="213">
        <f>IF(AK105=0,0,CA117)</f>
        <v>58.24</v>
      </c>
      <c r="AN105" s="155">
        <f>AK105*AM105</f>
        <v>8.736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M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/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0.15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/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0.1</v>
      </c>
      <c r="AL107" s="154"/>
      <c r="AM107" s="213">
        <f>IF(AK107=0,0,CB117)</f>
        <v>62</v>
      </c>
      <c r="AN107" s="155">
        <f>AK107*AM107</f>
        <v>6.2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M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/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/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M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/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/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0.9</v>
      </c>
      <c r="AL111" s="154"/>
      <c r="AM111" s="213">
        <f>IF(AK111=0,0,CD117)</f>
        <v>21.7</v>
      </c>
      <c r="AN111" s="155">
        <f>AK111*AM111</f>
        <v>19.53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M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/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0.9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/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M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/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88"/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0.26</v>
      </c>
      <c r="AJ115" s="162"/>
      <c r="AK115" s="154">
        <f>SUM(G116:AG116)</f>
        <v>1.3</v>
      </c>
      <c r="AL115" s="154"/>
      <c r="AM115" s="213">
        <f>IF(AK115=0,0,CF117)</f>
        <v>16.8</v>
      </c>
      <c r="AN115" s="155">
        <f>AK115*AM115</f>
        <v>21.840000000000003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M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1.3</v>
      </c>
      <c r="N116" s="89"/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/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M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/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v>40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0.04</v>
      </c>
      <c r="AJ119" s="162"/>
      <c r="AK119" s="154">
        <f>SUM(G120:AG120)</f>
        <v>0.2</v>
      </c>
      <c r="AL119" s="154"/>
      <c r="AM119" s="213">
        <v>34.8</v>
      </c>
      <c r="AN119" s="155">
        <f>AK119*AM119</f>
        <v>6.96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  <v>0.2</v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/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M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/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/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M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/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/>
      <c r="O125" s="39">
        <f>VLOOKUP(обед1,таб,43,FALSE)</f>
        <v>120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0.3</v>
      </c>
      <c r="AJ125" s="162"/>
      <c r="AK125" s="154">
        <f>SUM(G126:AG126)</f>
        <v>1.5</v>
      </c>
      <c r="AL125" s="154"/>
      <c r="AM125" s="213">
        <f>IF(AK125=0,0,CG117)</f>
        <v>13.1</v>
      </c>
      <c r="AN125" s="155">
        <f>AK125*AM125</f>
        <v>19.65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M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/>
      <c r="O126" s="50">
        <f aca="true" t="shared" si="150" ref="O126:V126">IF(O125=0,"",обідл*O125/1000)</f>
        <v>0.6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0.9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/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</v>
      </c>
      <c r="AJ127" s="162"/>
      <c r="AK127" s="154">
        <f>SUM(G128:AG128)</f>
        <v>0</v>
      </c>
      <c r="AL127" s="154"/>
      <c r="AM127" s="213">
        <f>IF(AK127=0,0,CH117)</f>
        <v>0</v>
      </c>
      <c r="AN127" s="155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M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/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/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24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0.082</v>
      </c>
      <c r="AJ129" s="162"/>
      <c r="AK129" s="154">
        <f>SUM(G130:AG130)</f>
        <v>0.41000000000000003</v>
      </c>
      <c r="AL129" s="154"/>
      <c r="AM129" s="213">
        <f>IF(AK129=0,0,CI117)</f>
        <v>5.9</v>
      </c>
      <c r="AN129" s="155">
        <f>AK129*AM129</f>
        <v>2.4190000000000005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M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/>
      <c r="O130" s="50">
        <f aca="true" t="shared" si="156" ref="O130:V130">IF(O129=0,"",обідл*O129/1000)</f>
        <v>0.075</v>
      </c>
      <c r="P130" s="45">
        <f t="shared" si="156"/>
      </c>
      <c r="Q130" s="49">
        <f t="shared" si="156"/>
        <v>0.075</v>
      </c>
      <c r="R130" s="45">
        <f t="shared" si="156"/>
        <v>0.12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0.05</v>
      </c>
      <c r="AB130" s="45">
        <f t="shared" si="157"/>
        <v>0.09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/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0.053000000000000005</v>
      </c>
      <c r="AJ131" s="162"/>
      <c r="AK131" s="154">
        <f>SUM(G132:AG132)</f>
        <v>0.265</v>
      </c>
      <c r="AL131" s="154"/>
      <c r="AM131" s="213">
        <f>IF(AK131=0,0,CJ117)</f>
        <v>7.8</v>
      </c>
      <c r="AN131" s="155">
        <f>AK131*AM131</f>
        <v>2.067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M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/>
      <c r="O132" s="48">
        <f aca="true" t="shared" si="159" ref="O132:V132">IF(O131=0,"",обідл*O131/1000)</f>
        <v>0.075</v>
      </c>
      <c r="P132" s="46">
        <f t="shared" si="159"/>
      </c>
      <c r="Q132" s="47">
        <f t="shared" si="159"/>
        <v>0.075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0.115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/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M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/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/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0.101</v>
      </c>
      <c r="AJ135" s="162"/>
      <c r="AK135" s="154">
        <f>SUM(G136:AG136)</f>
        <v>0.505</v>
      </c>
      <c r="AL135" s="154"/>
      <c r="AM135" s="213">
        <f>IF(AK135=0,0,CL117)</f>
        <v>26.5</v>
      </c>
      <c r="AN135" s="155">
        <f>AK135*AM135</f>
        <v>13.3825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M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/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0.505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/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107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0.10700000000000001</v>
      </c>
      <c r="AJ137" s="162"/>
      <c r="AK137" s="154">
        <f>SUM(G138:AG138)</f>
        <v>0.535</v>
      </c>
      <c r="AL137" s="154"/>
      <c r="AM137" s="213">
        <f>IF(AK137=0,0,CO117)</f>
        <v>6.8</v>
      </c>
      <c r="AN137" s="155">
        <f>AK137*AM137</f>
        <v>3.638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M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/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0.535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/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M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/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/>
      <c r="O141" s="39">
        <f>VLOOKUP(обед1,таб,49,FALSE)</f>
        <v>0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</v>
      </c>
      <c r="AJ141" s="162"/>
      <c r="AK141" s="154">
        <f>SUM(G142:AG142)</f>
        <v>0.01</v>
      </c>
      <c r="AL141" s="154"/>
      <c r="AM141" s="213">
        <f>IF(AK141=0,0,CM117)</f>
        <v>52.8</v>
      </c>
      <c r="AN141" s="155">
        <f>AK141*AM141</f>
        <v>0.528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M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/>
      <c r="O142" s="50">
        <f aca="true" t="shared" si="174" ref="O142:V142">IF(O141=0,"",обідл*O141/1000)</f>
      </c>
      <c r="P142" s="45">
        <f t="shared" si="174"/>
      </c>
      <c r="Q142" s="49">
        <f t="shared" si="174"/>
        <v>0.005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0.005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/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M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/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/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M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/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/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0.32999999999999996</v>
      </c>
      <c r="AJ147" s="162"/>
      <c r="AK147" s="154">
        <f>SUM(G148:AG148)</f>
        <v>1.65</v>
      </c>
      <c r="AL147" s="154"/>
      <c r="AM147" s="213">
        <f>IF(AK147=0,0,CQ117)</f>
        <v>13.8</v>
      </c>
      <c r="AN147" s="155">
        <f>AK147*AM147</f>
        <v>22.77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M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0.5</v>
      </c>
      <c r="L148" s="46">
        <f t="shared" si="182"/>
      </c>
      <c r="M148" s="46">
        <f t="shared" si="182"/>
      </c>
      <c r="N148" s="89"/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0.75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0.4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/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M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/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/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M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/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/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M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/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/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M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/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/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0.01</v>
      </c>
      <c r="AL157" s="154"/>
      <c r="AM157" s="213">
        <f>IF(AK157=0,0,CV117)</f>
        <v>150</v>
      </c>
      <c r="AN157" s="155">
        <f>AK157*AM157</f>
        <v>1.5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M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0.01</v>
      </c>
      <c r="M158" s="46">
        <f t="shared" si="197"/>
      </c>
      <c r="N158" s="89"/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/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M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/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/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M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/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/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0.04</v>
      </c>
      <c r="AL163" s="154"/>
      <c r="AM163" s="213">
        <f>IF(AK163=0,0,CY117)</f>
        <v>10.24</v>
      </c>
      <c r="AN163" s="155">
        <f>AK163*AM163</f>
        <v>0.4096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M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/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/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0.005</v>
      </c>
      <c r="AL165" s="154"/>
      <c r="AM165" s="213">
        <f>IF(AK165=0,0,CZ117)</f>
        <v>190</v>
      </c>
      <c r="AN165" s="155">
        <f>AK165*AM165</f>
        <v>0.9500000000000001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M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/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0.005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/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M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/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/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M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/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/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M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/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/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M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/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/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M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/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/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M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/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/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M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/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396.1351399999999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2021-04-30T07:19:13Z</cp:lastPrinted>
  <dcterms:created xsi:type="dcterms:W3CDTF">1996-10-08T23:32:33Z</dcterms:created>
  <dcterms:modified xsi:type="dcterms:W3CDTF">2021-05-04T06:58:01Z</dcterms:modified>
  <cp:category/>
  <cp:version/>
  <cp:contentType/>
  <cp:contentStatus/>
</cp:coreProperties>
</file>